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47" i="1" l="1"/>
  <c r="C39" i="1"/>
  <c r="E26" i="1"/>
  <c r="G16" i="1"/>
  <c r="C53" i="1"/>
  <c r="C52" i="1"/>
  <c r="B51" i="1"/>
  <c r="B52" i="1" s="1"/>
  <c r="B54" i="1" s="1"/>
  <c r="B55" i="1" s="1"/>
  <c r="B56" i="1" s="1"/>
  <c r="B59" i="1" s="1"/>
  <c r="B60" i="1" s="1"/>
  <c r="B44" i="1" s="1"/>
  <c r="G43" i="1"/>
  <c r="E43" i="1"/>
  <c r="B43" i="1"/>
  <c r="C38" i="1"/>
  <c r="G36" i="1"/>
  <c r="F36" i="1"/>
  <c r="E36" i="1"/>
  <c r="D36" i="1"/>
  <c r="C36" i="1"/>
  <c r="G35" i="1"/>
  <c r="G39" i="1" s="1"/>
  <c r="G40" i="1" s="1"/>
  <c r="G41" i="1" s="1"/>
  <c r="F35" i="1"/>
  <c r="F39" i="1" s="1"/>
  <c r="F40" i="1" s="1"/>
  <c r="F41" i="1" s="1"/>
  <c r="F45" i="1" s="1"/>
  <c r="E35" i="1"/>
  <c r="E39" i="1" s="1"/>
  <c r="E40" i="1" s="1"/>
  <c r="E41" i="1" s="1"/>
  <c r="E45" i="1" s="1"/>
  <c r="D35" i="1"/>
  <c r="C35" i="1"/>
  <c r="E30" i="1"/>
  <c r="F30" i="1" s="1"/>
  <c r="E29" i="1"/>
  <c r="F29" i="1" s="1"/>
  <c r="B23" i="1"/>
  <c r="B24" i="1" s="1"/>
  <c r="C18" i="1"/>
  <c r="D16" i="1"/>
  <c r="G13" i="1"/>
  <c r="F13" i="1"/>
  <c r="F16" i="1" s="1"/>
  <c r="E13" i="1"/>
  <c r="E15" i="1" s="1"/>
  <c r="D13" i="1"/>
  <c r="D15" i="1" s="1"/>
  <c r="C13" i="1"/>
  <c r="C16" i="1" s="1"/>
  <c r="E10" i="1"/>
  <c r="E19" i="1" l="1"/>
  <c r="E20" i="1" s="1"/>
  <c r="E21" i="1" s="1"/>
  <c r="E24" i="1" s="1"/>
  <c r="E16" i="1"/>
  <c r="C40" i="1"/>
  <c r="C41" i="1" s="1"/>
  <c r="C45" i="1" s="1"/>
  <c r="B45" i="1"/>
  <c r="D19" i="1"/>
  <c r="D20" i="1" s="1"/>
  <c r="D21" i="1" s="1"/>
  <c r="D24" i="1" s="1"/>
  <c r="D39" i="1"/>
  <c r="D40" i="1" s="1"/>
  <c r="D41" i="1" s="1"/>
  <c r="D45" i="1" s="1"/>
  <c r="F15" i="1"/>
  <c r="F19" i="1" s="1"/>
  <c r="F20" i="1" s="1"/>
  <c r="F21" i="1" s="1"/>
  <c r="F24" i="1" s="1"/>
  <c r="C15" i="1"/>
  <c r="C19" i="1" s="1"/>
  <c r="C20" i="1" s="1"/>
  <c r="C21" i="1" s="1"/>
  <c r="C24" i="1" s="1"/>
  <c r="G15" i="1"/>
  <c r="G19" i="1" s="1"/>
  <c r="G20" i="1" s="1"/>
  <c r="G21" i="1" s="1"/>
  <c r="G24" i="1" s="1"/>
  <c r="C54" i="1"/>
  <c r="C55" i="1" s="1"/>
  <c r="C56" i="1" s="1"/>
  <c r="G44" i="1" s="1"/>
  <c r="G45" i="1" s="1"/>
</calcChain>
</file>

<file path=xl/sharedStrings.xml><?xml version="1.0" encoding="utf-8"?>
<sst xmlns="http://schemas.openxmlformats.org/spreadsheetml/2006/main" count="67" uniqueCount="37">
  <si>
    <t>INCREMENTO</t>
  </si>
  <si>
    <t>Cantidad</t>
  </si>
  <si>
    <t>Precio</t>
  </si>
  <si>
    <t>Ingresos</t>
  </si>
  <si>
    <t>CV</t>
  </si>
  <si>
    <t xml:space="preserve">  -400 * 57500</t>
  </si>
  <si>
    <t>CF</t>
  </si>
  <si>
    <t>Amort</t>
  </si>
  <si>
    <t xml:space="preserve"> 1.400.000*0,2</t>
  </si>
  <si>
    <t>Ua Imp</t>
  </si>
  <si>
    <t>Imp</t>
  </si>
  <si>
    <t>U d Imp</t>
  </si>
  <si>
    <t xml:space="preserve"> </t>
  </si>
  <si>
    <t>C. Trab</t>
  </si>
  <si>
    <t>FFN</t>
  </si>
  <si>
    <t>VAN</t>
  </si>
  <si>
    <t xml:space="preserve">   -360 * 65000</t>
  </si>
  <si>
    <t xml:space="preserve">  6.300 / 3</t>
  </si>
  <si>
    <t>Comp maq</t>
  </si>
  <si>
    <t>MAQ ACTUAL</t>
  </si>
  <si>
    <t>MAQ NUEVA</t>
  </si>
  <si>
    <t>COSTO</t>
  </si>
  <si>
    <t>AM.AC</t>
  </si>
  <si>
    <t>V CONT</t>
  </si>
  <si>
    <t>P VTA</t>
  </si>
  <si>
    <t>CGCIA</t>
  </si>
  <si>
    <t>V R</t>
  </si>
  <si>
    <t>Inv inicial</t>
  </si>
  <si>
    <t>UNIVERSIDAD NACIONAL DE SALTA</t>
  </si>
  <si>
    <t>FACULTAD DE CIENCIAS ECONOMICAS, JURIDICAS Y SOCIALES</t>
  </si>
  <si>
    <t>ADMINISTRACION FINANCIERA DE EMPRESAS II</t>
  </si>
  <si>
    <t>UNIDAD II: DECISIONES ESTRATEGICAS DE INVERSION EN ACTIVOS DE CAPITAL</t>
  </si>
  <si>
    <t>FORMACION PRACTICA TEMA I - SOLUCION</t>
  </si>
  <si>
    <t>X</t>
  </si>
  <si>
    <t>CONDICIONES ACTUALES</t>
  </si>
  <si>
    <t>NUEVA MAQUINARIA</t>
  </si>
  <si>
    <t>RESPUESTA: Es conveniente reemplazar la maquinaria.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</si>
</sst>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4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3" fontId="0" fillId="0" borderId="2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4" fontId="1" fillId="0" borderId="1" xfId="0" applyNumberFormat="1" applyFont="1" applyBorder="1"/>
    <xf numFmtId="0" fontId="1" fillId="0" borderId="0" xfId="0" applyFont="1" applyBorder="1"/>
    <xf numFmtId="3" fontId="0" fillId="0" borderId="0" xfId="0" applyNumberFormat="1" applyBorder="1"/>
    <xf numFmtId="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topLeftCell="A25" workbookViewId="0">
      <selection activeCell="E52" sqref="E52"/>
    </sheetView>
  </sheetViews>
  <sheetFormatPr baseColWidth="10" defaultRowHeight="15" x14ac:dyDescent="0.25"/>
  <cols>
    <col min="2" max="2" width="15.140625" customWidth="1"/>
    <col min="3" max="3" width="13.5703125" customWidth="1"/>
    <col min="4" max="4" width="14" customWidth="1"/>
    <col min="5" max="5" width="13.85546875" customWidth="1"/>
    <col min="6" max="6" width="13.5703125" customWidth="1"/>
    <col min="7" max="7" width="14" customWidth="1"/>
    <col min="8" max="8" width="14.85546875" customWidth="1"/>
  </cols>
  <sheetData>
    <row r="1" spans="1:10" x14ac:dyDescent="0.25">
      <c r="A1" s="14" t="s">
        <v>28</v>
      </c>
    </row>
    <row r="2" spans="1:10" x14ac:dyDescent="0.25">
      <c r="A2" s="14" t="s">
        <v>29</v>
      </c>
    </row>
    <row r="3" spans="1:10" x14ac:dyDescent="0.25">
      <c r="A3" s="14" t="s">
        <v>30</v>
      </c>
    </row>
    <row r="4" spans="1:10" x14ac:dyDescent="0.25">
      <c r="A4" s="14" t="s">
        <v>31</v>
      </c>
    </row>
    <row r="6" spans="1:10" ht="21" x14ac:dyDescent="0.35">
      <c r="A6" s="15" t="s">
        <v>32</v>
      </c>
      <c r="B6" s="15"/>
      <c r="C6" s="15"/>
      <c r="D6" s="15"/>
      <c r="E6" s="15"/>
      <c r="F6" s="15"/>
      <c r="G6" s="15"/>
    </row>
    <row r="9" spans="1:10" x14ac:dyDescent="0.25">
      <c r="A9" s="17" t="s">
        <v>12</v>
      </c>
      <c r="B9" s="16" t="s">
        <v>34</v>
      </c>
      <c r="C9" s="19"/>
      <c r="D9" s="2"/>
      <c r="E9" s="3" t="s">
        <v>0</v>
      </c>
      <c r="F9" s="2"/>
      <c r="G9" s="2"/>
      <c r="H9" s="2"/>
      <c r="I9" s="2"/>
      <c r="J9" s="2"/>
    </row>
    <row r="10" spans="1:10" x14ac:dyDescent="0.25">
      <c r="B10" s="2"/>
      <c r="C10" s="4">
        <v>50000</v>
      </c>
      <c r="D10" s="4">
        <v>0.15</v>
      </c>
      <c r="E10" s="4">
        <f>D10*C10</f>
        <v>7500</v>
      </c>
      <c r="F10" s="2"/>
      <c r="G10" s="2"/>
      <c r="H10" s="2"/>
      <c r="I10" s="2"/>
      <c r="J10" s="2"/>
    </row>
    <row r="11" spans="1:10" x14ac:dyDescent="0.25">
      <c r="C11" s="2"/>
      <c r="D11" s="2"/>
      <c r="E11" s="2"/>
      <c r="F11" s="2"/>
      <c r="G11" s="2"/>
      <c r="H11" s="2"/>
      <c r="I11" s="2"/>
      <c r="J11" s="2"/>
    </row>
    <row r="12" spans="1:10" x14ac:dyDescent="0.25">
      <c r="B12" s="5">
        <v>0</v>
      </c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2"/>
      <c r="I12" s="2"/>
      <c r="J12" s="2"/>
    </row>
    <row r="13" spans="1:10" x14ac:dyDescent="0.25">
      <c r="A13" s="6" t="s">
        <v>1</v>
      </c>
      <c r="B13" s="7"/>
      <c r="C13" s="7">
        <f>50000*1.15</f>
        <v>57499.999999999993</v>
      </c>
      <c r="D13" s="7">
        <f t="shared" ref="D13:G13" si="0">50000*1.15</f>
        <v>57499.999999999993</v>
      </c>
      <c r="E13" s="7">
        <f t="shared" si="0"/>
        <v>57499.999999999993</v>
      </c>
      <c r="F13" s="7">
        <f t="shared" si="0"/>
        <v>57499.999999999993</v>
      </c>
      <c r="G13" s="7">
        <f t="shared" si="0"/>
        <v>57499.999999999993</v>
      </c>
      <c r="H13" s="2"/>
      <c r="I13" s="2"/>
      <c r="J13" s="2"/>
    </row>
    <row r="14" spans="1:10" x14ac:dyDescent="0.25">
      <c r="A14" s="6" t="s">
        <v>2</v>
      </c>
      <c r="B14" s="7"/>
      <c r="C14" s="7">
        <v>850</v>
      </c>
      <c r="D14" s="7">
        <v>850</v>
      </c>
      <c r="E14" s="7">
        <v>850</v>
      </c>
      <c r="F14" s="7">
        <v>850</v>
      </c>
      <c r="G14" s="7">
        <v>850</v>
      </c>
      <c r="H14" s="2" t="s">
        <v>33</v>
      </c>
      <c r="I14" s="2"/>
      <c r="J14" s="2"/>
    </row>
    <row r="15" spans="1:10" x14ac:dyDescent="0.25">
      <c r="A15" s="6" t="s">
        <v>3</v>
      </c>
      <c r="B15" s="7"/>
      <c r="C15" s="8">
        <f>C14*C13</f>
        <v>48874999.999999993</v>
      </c>
      <c r="D15" s="8">
        <f t="shared" ref="D15:G15" si="1">D14*D13</f>
        <v>48874999.999999993</v>
      </c>
      <c r="E15" s="8">
        <f t="shared" si="1"/>
        <v>48874999.999999993</v>
      </c>
      <c r="F15" s="8">
        <f t="shared" si="1"/>
        <v>48874999.999999993</v>
      </c>
      <c r="G15" s="8">
        <f t="shared" si="1"/>
        <v>48874999.999999993</v>
      </c>
      <c r="H15" s="2" t="s">
        <v>33</v>
      </c>
      <c r="I15" s="2"/>
      <c r="J15" s="2"/>
    </row>
    <row r="16" spans="1:10" x14ac:dyDescent="0.25">
      <c r="A16" s="6" t="s">
        <v>4</v>
      </c>
      <c r="B16" s="7" t="s">
        <v>5</v>
      </c>
      <c r="C16" s="7">
        <f>-400*C13</f>
        <v>-22999999.999999996</v>
      </c>
      <c r="D16" s="7">
        <f t="shared" ref="D16:G16" si="2">-400*D13</f>
        <v>-22999999.999999996</v>
      </c>
      <c r="E16" s="7">
        <f t="shared" si="2"/>
        <v>-22999999.999999996</v>
      </c>
      <c r="F16" s="7">
        <f t="shared" si="2"/>
        <v>-22999999.999999996</v>
      </c>
      <c r="G16" s="7">
        <f>-400*G13</f>
        <v>-22999999.999999996</v>
      </c>
      <c r="H16" s="2" t="s">
        <v>33</v>
      </c>
      <c r="I16" s="2"/>
      <c r="J16" s="2"/>
    </row>
    <row r="17" spans="1:10" x14ac:dyDescent="0.25">
      <c r="A17" s="6" t="s">
        <v>6</v>
      </c>
      <c r="B17" s="7"/>
      <c r="C17" s="7">
        <v>-360000</v>
      </c>
      <c r="D17" s="7">
        <v>-360000</v>
      </c>
      <c r="E17" s="7">
        <v>-360000</v>
      </c>
      <c r="F17" s="7">
        <v>-360000</v>
      </c>
      <c r="G17" s="7">
        <v>-360000</v>
      </c>
      <c r="H17" s="2" t="s">
        <v>33</v>
      </c>
      <c r="I17" s="2"/>
      <c r="J17" s="2"/>
    </row>
    <row r="18" spans="1:10" x14ac:dyDescent="0.25">
      <c r="A18" s="6" t="s">
        <v>7</v>
      </c>
      <c r="B18" s="7" t="s">
        <v>8</v>
      </c>
      <c r="C18" s="7">
        <f>-(1400000*0.2)</f>
        <v>-280000</v>
      </c>
      <c r="D18" s="7">
        <v>0</v>
      </c>
      <c r="E18" s="7">
        <v>0</v>
      </c>
      <c r="F18" s="7">
        <v>0</v>
      </c>
      <c r="G18" s="7">
        <v>0</v>
      </c>
      <c r="H18" s="2" t="s">
        <v>33</v>
      </c>
      <c r="I18" s="2"/>
      <c r="J18" s="2"/>
    </row>
    <row r="19" spans="1:10" x14ac:dyDescent="0.25">
      <c r="A19" s="6" t="s">
        <v>9</v>
      </c>
      <c r="B19" s="7"/>
      <c r="C19" s="8">
        <f>SUM(C15:C18)</f>
        <v>25234999.999999996</v>
      </c>
      <c r="D19" s="8">
        <f t="shared" ref="D19:G19" si="3">SUM(D15:D18)</f>
        <v>25514999.999999996</v>
      </c>
      <c r="E19" s="8">
        <f t="shared" si="3"/>
        <v>25514999.999999996</v>
      </c>
      <c r="F19" s="8">
        <f t="shared" si="3"/>
        <v>25514999.999999996</v>
      </c>
      <c r="G19" s="8">
        <f t="shared" si="3"/>
        <v>25514999.999999996</v>
      </c>
      <c r="H19" s="2"/>
      <c r="I19" s="2"/>
      <c r="J19" s="2"/>
    </row>
    <row r="20" spans="1:10" x14ac:dyDescent="0.25">
      <c r="A20" s="6" t="s">
        <v>10</v>
      </c>
      <c r="B20" s="7"/>
      <c r="C20" s="7">
        <f>-0.35*C19</f>
        <v>-8832249.9999999981</v>
      </c>
      <c r="D20" s="7">
        <f t="shared" ref="D20:G20" si="4">-0.35*D19</f>
        <v>-8930249.9999999981</v>
      </c>
      <c r="E20" s="7">
        <f t="shared" si="4"/>
        <v>-8930249.9999999981</v>
      </c>
      <c r="F20" s="7">
        <f t="shared" si="4"/>
        <v>-8930249.9999999981</v>
      </c>
      <c r="G20" s="7">
        <f t="shared" si="4"/>
        <v>-8930249.9999999981</v>
      </c>
      <c r="H20" s="2"/>
      <c r="I20" s="2"/>
      <c r="J20" s="2"/>
    </row>
    <row r="21" spans="1:10" x14ac:dyDescent="0.25">
      <c r="A21" s="6" t="s">
        <v>11</v>
      </c>
      <c r="B21" s="9" t="s">
        <v>12</v>
      </c>
      <c r="C21" s="8">
        <f>C20+C19</f>
        <v>16402749.999999998</v>
      </c>
      <c r="D21" s="8">
        <f t="shared" ref="D21:G21" si="5">D20+D19</f>
        <v>16584749.999999998</v>
      </c>
      <c r="E21" s="8">
        <f t="shared" si="5"/>
        <v>16584749.999999998</v>
      </c>
      <c r="F21" s="8">
        <f t="shared" si="5"/>
        <v>16584749.999999998</v>
      </c>
      <c r="G21" s="8">
        <f t="shared" si="5"/>
        <v>16584749.999999998</v>
      </c>
      <c r="H21" s="2"/>
      <c r="I21" s="2"/>
      <c r="J21" s="2"/>
    </row>
    <row r="22" spans="1:10" x14ac:dyDescent="0.25">
      <c r="A22" s="6" t="s">
        <v>7</v>
      </c>
      <c r="B22" s="7" t="s">
        <v>12</v>
      </c>
      <c r="C22" s="7">
        <v>280000</v>
      </c>
      <c r="D22" s="7">
        <v>0</v>
      </c>
      <c r="E22" s="7">
        <v>0</v>
      </c>
      <c r="F22" s="7">
        <v>0</v>
      </c>
      <c r="G22" s="7">
        <v>0</v>
      </c>
      <c r="H22" s="2"/>
      <c r="I22" s="2"/>
      <c r="J22" s="2"/>
    </row>
    <row r="23" spans="1:10" x14ac:dyDescent="0.25">
      <c r="A23" s="6" t="s">
        <v>13</v>
      </c>
      <c r="B23" s="7">
        <f>-0.2*(7500*850)</f>
        <v>-1275000</v>
      </c>
      <c r="C23" s="9"/>
      <c r="D23" s="9"/>
      <c r="E23" s="9"/>
      <c r="F23" s="7"/>
      <c r="G23" s="7">
        <v>1275000</v>
      </c>
      <c r="H23" s="2"/>
      <c r="I23" s="2"/>
      <c r="J23" s="2"/>
    </row>
    <row r="24" spans="1:10" x14ac:dyDescent="0.25">
      <c r="A24" s="1" t="s">
        <v>14</v>
      </c>
      <c r="B24" s="8">
        <f>B23</f>
        <v>-1275000</v>
      </c>
      <c r="C24" s="8">
        <f>SUM(C22+C21)</f>
        <v>16682749.999999998</v>
      </c>
      <c r="D24" s="8">
        <f t="shared" ref="D24:F24" si="6">SUM(D22+D21)</f>
        <v>16584749.999999998</v>
      </c>
      <c r="E24" s="8">
        <f t="shared" si="6"/>
        <v>16584749.999999998</v>
      </c>
      <c r="F24" s="8">
        <f t="shared" si="6"/>
        <v>16584749.999999998</v>
      </c>
      <c r="G24" s="8">
        <f>SUM(G22+G21+G23)</f>
        <v>17859750</v>
      </c>
      <c r="H24" s="2"/>
      <c r="I24" s="2"/>
      <c r="J24" s="2"/>
    </row>
    <row r="25" spans="1:10" x14ac:dyDescent="0.25">
      <c r="B25" s="10"/>
      <c r="C25" s="10"/>
      <c r="D25" s="10"/>
      <c r="E25" s="10"/>
      <c r="F25" s="10"/>
      <c r="G25" s="10"/>
      <c r="H25" s="2"/>
      <c r="I25" s="2"/>
      <c r="J25" s="2"/>
    </row>
    <row r="26" spans="1:10" x14ac:dyDescent="0.25">
      <c r="B26" s="10"/>
      <c r="C26" s="11">
        <v>0.159</v>
      </c>
      <c r="D26" s="12" t="s">
        <v>15</v>
      </c>
      <c r="E26" s="12">
        <f>NPV(C26,C24:G24)+B24</f>
        <v>53849481.314419083</v>
      </c>
      <c r="F26" s="10"/>
      <c r="G26" s="10"/>
      <c r="H26" s="2"/>
      <c r="I26" s="2"/>
      <c r="J26" s="2"/>
    </row>
    <row r="27" spans="1:10" x14ac:dyDescent="0.25">
      <c r="B27" s="18" t="s">
        <v>12</v>
      </c>
      <c r="C27" s="10"/>
      <c r="D27" s="10"/>
      <c r="E27" s="10"/>
      <c r="F27" s="10"/>
      <c r="G27" s="10"/>
      <c r="H27" s="2"/>
      <c r="I27" s="2"/>
      <c r="J27" s="2"/>
    </row>
    <row r="28" spans="1:10" x14ac:dyDescent="0.25">
      <c r="B28" s="8" t="s">
        <v>35</v>
      </c>
      <c r="C28" s="19"/>
      <c r="D28" s="2"/>
      <c r="E28" s="3" t="s">
        <v>0</v>
      </c>
      <c r="F28" s="10"/>
      <c r="G28" s="10"/>
      <c r="H28" s="2"/>
      <c r="I28" s="2"/>
      <c r="J28" s="2"/>
    </row>
    <row r="29" spans="1:10" x14ac:dyDescent="0.25">
      <c r="B29" s="7"/>
      <c r="C29" s="4">
        <v>50000</v>
      </c>
      <c r="D29" s="4">
        <v>0.3</v>
      </c>
      <c r="E29" s="4">
        <f>D29*C29</f>
        <v>15000</v>
      </c>
      <c r="F29" s="4">
        <f>E29+C29</f>
        <v>65000</v>
      </c>
      <c r="G29" s="10"/>
      <c r="H29" s="2"/>
      <c r="I29" s="2"/>
      <c r="J29" s="2"/>
    </row>
    <row r="30" spans="1:10" x14ac:dyDescent="0.25">
      <c r="B30" s="7"/>
      <c r="C30" s="4">
        <v>50000</v>
      </c>
      <c r="D30" s="4">
        <v>0.4</v>
      </c>
      <c r="E30" s="4">
        <f>D30*C30</f>
        <v>20000</v>
      </c>
      <c r="F30" s="4">
        <f>E30+C30</f>
        <v>70000</v>
      </c>
      <c r="G30" s="10"/>
      <c r="H30" s="2"/>
      <c r="I30" s="2"/>
      <c r="J30" s="2"/>
    </row>
    <row r="31" spans="1:10" x14ac:dyDescent="0.25">
      <c r="C31" s="10"/>
      <c r="D31" s="10"/>
      <c r="E31" s="10"/>
      <c r="F31" s="10"/>
      <c r="G31" s="10"/>
      <c r="H31" s="2"/>
      <c r="I31" s="2"/>
      <c r="J31" s="2"/>
    </row>
    <row r="32" spans="1:10" x14ac:dyDescent="0.25">
      <c r="B32" s="5">
        <v>0</v>
      </c>
      <c r="C32" s="5">
        <v>1</v>
      </c>
      <c r="D32" s="5">
        <v>2</v>
      </c>
      <c r="E32" s="5">
        <v>3</v>
      </c>
      <c r="F32" s="5">
        <v>4</v>
      </c>
      <c r="G32" s="5">
        <v>5</v>
      </c>
      <c r="H32" s="2"/>
      <c r="I32" s="2"/>
      <c r="J32" s="2"/>
    </row>
    <row r="33" spans="1:10" x14ac:dyDescent="0.25">
      <c r="A33" s="6" t="s">
        <v>1</v>
      </c>
      <c r="B33" s="7"/>
      <c r="C33" s="7">
        <v>65000</v>
      </c>
      <c r="D33" s="7">
        <v>65000</v>
      </c>
      <c r="E33" s="7">
        <v>65000</v>
      </c>
      <c r="F33" s="7">
        <v>70000</v>
      </c>
      <c r="G33" s="7">
        <v>70000</v>
      </c>
      <c r="H33" s="2"/>
      <c r="I33" s="2"/>
      <c r="J33" s="2"/>
    </row>
    <row r="34" spans="1:10" x14ac:dyDescent="0.25">
      <c r="A34" s="6" t="s">
        <v>2</v>
      </c>
      <c r="B34" s="7"/>
      <c r="C34" s="7">
        <v>850</v>
      </c>
      <c r="D34" s="7">
        <v>850</v>
      </c>
      <c r="E34" s="7">
        <v>850</v>
      </c>
      <c r="F34" s="7">
        <v>850</v>
      </c>
      <c r="G34" s="7">
        <v>850</v>
      </c>
      <c r="H34" s="2"/>
      <c r="I34" s="2"/>
      <c r="J34" s="2"/>
    </row>
    <row r="35" spans="1:10" x14ac:dyDescent="0.25">
      <c r="A35" s="6" t="s">
        <v>3</v>
      </c>
      <c r="B35" s="7"/>
      <c r="C35" s="8">
        <f>C34*C33</f>
        <v>55250000</v>
      </c>
      <c r="D35" s="8">
        <f t="shared" ref="D35:G35" si="7">D34*D33</f>
        <v>55250000</v>
      </c>
      <c r="E35" s="8">
        <f t="shared" si="7"/>
        <v>55250000</v>
      </c>
      <c r="F35" s="8">
        <f t="shared" si="7"/>
        <v>59500000</v>
      </c>
      <c r="G35" s="8">
        <f t="shared" si="7"/>
        <v>59500000</v>
      </c>
      <c r="H35" s="2"/>
      <c r="I35" s="2"/>
      <c r="J35" s="2"/>
    </row>
    <row r="36" spans="1:10" x14ac:dyDescent="0.25">
      <c r="A36" s="6" t="s">
        <v>4</v>
      </c>
      <c r="B36" s="7" t="s">
        <v>16</v>
      </c>
      <c r="C36" s="7">
        <f>-360*C33</f>
        <v>-23400000</v>
      </c>
      <c r="D36" s="7">
        <f t="shared" ref="D36:G36" si="8">-360*D33</f>
        <v>-23400000</v>
      </c>
      <c r="E36" s="7">
        <f t="shared" si="8"/>
        <v>-23400000</v>
      </c>
      <c r="F36" s="7">
        <f t="shared" si="8"/>
        <v>-25200000</v>
      </c>
      <c r="G36" s="7">
        <f t="shared" si="8"/>
        <v>-25200000</v>
      </c>
      <c r="H36" s="2" t="s">
        <v>12</v>
      </c>
      <c r="I36" s="2"/>
      <c r="J36" s="2"/>
    </row>
    <row r="37" spans="1:10" x14ac:dyDescent="0.25">
      <c r="A37" s="6" t="s">
        <v>6</v>
      </c>
      <c r="B37" s="7"/>
      <c r="C37" s="7">
        <v>-324000</v>
      </c>
      <c r="D37" s="7">
        <v>-324000</v>
      </c>
      <c r="E37" s="7">
        <v>-324000</v>
      </c>
      <c r="F37" s="7">
        <v>-324000</v>
      </c>
      <c r="G37" s="7">
        <v>-324000</v>
      </c>
      <c r="H37" s="2" t="s">
        <v>12</v>
      </c>
      <c r="I37" s="2"/>
      <c r="J37" s="2"/>
    </row>
    <row r="38" spans="1:10" x14ac:dyDescent="0.25">
      <c r="A38" s="6" t="s">
        <v>7</v>
      </c>
      <c r="B38" s="7" t="s">
        <v>17</v>
      </c>
      <c r="C38" s="7">
        <f>-6300000/3</f>
        <v>-2100000</v>
      </c>
      <c r="D38" s="7">
        <v>-2100000</v>
      </c>
      <c r="E38" s="7">
        <v>-2100000</v>
      </c>
      <c r="F38" s="7">
        <v>0</v>
      </c>
      <c r="G38" s="7">
        <v>0</v>
      </c>
    </row>
    <row r="39" spans="1:10" x14ac:dyDescent="0.25">
      <c r="A39" s="6" t="s">
        <v>9</v>
      </c>
      <c r="B39" s="7"/>
      <c r="C39" s="8">
        <f>SUM(C35:C38)</f>
        <v>29426000</v>
      </c>
      <c r="D39" s="8">
        <f t="shared" ref="D39:G39" si="9">SUM(D35:D38)</f>
        <v>29426000</v>
      </c>
      <c r="E39" s="8">
        <f t="shared" si="9"/>
        <v>29426000</v>
      </c>
      <c r="F39" s="8">
        <f t="shared" si="9"/>
        <v>33976000</v>
      </c>
      <c r="G39" s="8">
        <f t="shared" si="9"/>
        <v>33976000</v>
      </c>
    </row>
    <row r="40" spans="1:10" x14ac:dyDescent="0.25">
      <c r="A40" s="6" t="s">
        <v>10</v>
      </c>
      <c r="B40" s="7"/>
      <c r="C40" s="7">
        <f>-0.35*C39</f>
        <v>-10299100</v>
      </c>
      <c r="D40" s="7">
        <f t="shared" ref="D40:G40" si="10">-0.35*D39</f>
        <v>-10299100</v>
      </c>
      <c r="E40" s="7">
        <f t="shared" si="10"/>
        <v>-10299100</v>
      </c>
      <c r="F40" s="7">
        <f t="shared" si="10"/>
        <v>-11891600</v>
      </c>
      <c r="G40" s="7">
        <f t="shared" si="10"/>
        <v>-11891600</v>
      </c>
    </row>
    <row r="41" spans="1:10" x14ac:dyDescent="0.25">
      <c r="A41" s="6" t="s">
        <v>11</v>
      </c>
      <c r="B41" s="9" t="s">
        <v>12</v>
      </c>
      <c r="C41" s="8">
        <f>C40+C39</f>
        <v>19126900</v>
      </c>
      <c r="D41" s="8">
        <f t="shared" ref="D41:G41" si="11">D40+D39</f>
        <v>19126900</v>
      </c>
      <c r="E41" s="8">
        <f t="shared" si="11"/>
        <v>19126900</v>
      </c>
      <c r="F41" s="8">
        <f t="shared" si="11"/>
        <v>22084400</v>
      </c>
      <c r="G41" s="8">
        <f t="shared" si="11"/>
        <v>22084400</v>
      </c>
    </row>
    <row r="42" spans="1:10" x14ac:dyDescent="0.25">
      <c r="A42" s="6" t="s">
        <v>7</v>
      </c>
      <c r="B42" s="7" t="s">
        <v>12</v>
      </c>
      <c r="C42" s="7">
        <v>2100000</v>
      </c>
      <c r="D42" s="7">
        <v>2100000</v>
      </c>
      <c r="E42" s="7">
        <v>2100000</v>
      </c>
      <c r="F42" s="7">
        <v>0</v>
      </c>
      <c r="G42" s="7">
        <v>0</v>
      </c>
    </row>
    <row r="43" spans="1:10" x14ac:dyDescent="0.25">
      <c r="A43" s="6" t="s">
        <v>13</v>
      </c>
      <c r="B43" s="7">
        <f>-0.2*(15000*850)</f>
        <v>-2550000</v>
      </c>
      <c r="C43" s="9"/>
      <c r="D43" s="9"/>
      <c r="E43" s="7">
        <f>-0.2*(5000*850)</f>
        <v>-850000</v>
      </c>
      <c r="F43" s="7"/>
      <c r="G43" s="7">
        <f>2550000+850000</f>
        <v>3400000</v>
      </c>
    </row>
    <row r="44" spans="1:10" x14ac:dyDescent="0.25">
      <c r="A44" s="6" t="s">
        <v>18</v>
      </c>
      <c r="B44" s="7">
        <f>B60</f>
        <v>-5942000</v>
      </c>
      <c r="C44" s="9"/>
      <c r="D44" s="9"/>
      <c r="E44" s="9"/>
      <c r="F44" s="7"/>
      <c r="G44" s="7">
        <f>C56</f>
        <v>1638000</v>
      </c>
    </row>
    <row r="45" spans="1:10" x14ac:dyDescent="0.25">
      <c r="A45" s="1" t="s">
        <v>14</v>
      </c>
      <c r="B45" s="8">
        <f>SUM(B43:B44)</f>
        <v>-8492000</v>
      </c>
      <c r="C45" s="8">
        <f>SUM(C41:C44)</f>
        <v>21226900</v>
      </c>
      <c r="D45" s="8">
        <f t="shared" ref="D45:F45" si="12">SUM(D41:D44)</f>
        <v>21226900</v>
      </c>
      <c r="E45" s="8">
        <f t="shared" si="12"/>
        <v>20376900</v>
      </c>
      <c r="F45" s="8">
        <f t="shared" si="12"/>
        <v>22084400</v>
      </c>
      <c r="G45" s="8">
        <f>SUM(G41:G44)</f>
        <v>27122400</v>
      </c>
    </row>
    <row r="46" spans="1:10" x14ac:dyDescent="0.25">
      <c r="B46" s="10"/>
      <c r="C46" s="10"/>
      <c r="D46" s="10"/>
      <c r="E46" s="10"/>
      <c r="F46" s="10"/>
      <c r="G46" s="10"/>
    </row>
    <row r="47" spans="1:10" x14ac:dyDescent="0.25">
      <c r="B47" s="10"/>
      <c r="C47" s="13">
        <v>0.159</v>
      </c>
      <c r="D47" s="12" t="s">
        <v>15</v>
      </c>
      <c r="E47" s="12">
        <f>NPV(C47,C45:G45)+B45</f>
        <v>63921855.904621258</v>
      </c>
      <c r="F47" s="10"/>
      <c r="G47" s="10"/>
    </row>
    <row r="48" spans="1:10" x14ac:dyDescent="0.25">
      <c r="B48" s="10"/>
      <c r="C48" s="10"/>
      <c r="D48" s="10"/>
      <c r="E48" s="10"/>
      <c r="F48" s="10"/>
      <c r="G48" s="10"/>
    </row>
    <row r="49" spans="1:7" x14ac:dyDescent="0.25">
      <c r="A49" s="6"/>
      <c r="B49" s="7" t="s">
        <v>19</v>
      </c>
      <c r="C49" s="7" t="s">
        <v>20</v>
      </c>
      <c r="D49" s="10"/>
      <c r="E49" s="10"/>
      <c r="F49" s="10"/>
      <c r="G49" s="10"/>
    </row>
    <row r="50" spans="1:7" x14ac:dyDescent="0.25">
      <c r="A50" s="6" t="s">
        <v>21</v>
      </c>
      <c r="B50" s="7">
        <v>1400000</v>
      </c>
      <c r="C50" s="7">
        <v>6300000</v>
      </c>
      <c r="D50" s="10"/>
      <c r="E50" s="10" t="s">
        <v>12</v>
      </c>
      <c r="F50" s="10"/>
      <c r="G50" s="10"/>
    </row>
    <row r="51" spans="1:7" x14ac:dyDescent="0.25">
      <c r="A51" s="6" t="s">
        <v>22</v>
      </c>
      <c r="B51" s="7">
        <f>-B50*0.8</f>
        <v>-1120000</v>
      </c>
      <c r="C51" s="7">
        <v>-6300000</v>
      </c>
      <c r="D51" s="10"/>
      <c r="E51" s="10" t="s">
        <v>36</v>
      </c>
      <c r="F51" s="10"/>
      <c r="G51" s="10"/>
    </row>
    <row r="52" spans="1:7" x14ac:dyDescent="0.25">
      <c r="A52" s="6" t="s">
        <v>23</v>
      </c>
      <c r="B52" s="7">
        <f>B50+B51</f>
        <v>280000</v>
      </c>
      <c r="C52" s="7">
        <f>C50+C51</f>
        <v>0</v>
      </c>
      <c r="D52" s="10"/>
      <c r="E52" s="10" t="s">
        <v>12</v>
      </c>
      <c r="F52" s="10"/>
      <c r="G52" s="10"/>
    </row>
    <row r="53" spans="1:7" x14ac:dyDescent="0.25">
      <c r="A53" s="6" t="s">
        <v>24</v>
      </c>
      <c r="B53" s="7">
        <v>400000</v>
      </c>
      <c r="C53" s="7">
        <f>0.4*C50</f>
        <v>2520000</v>
      </c>
      <c r="D53" s="10"/>
      <c r="E53" s="10" t="s">
        <v>12</v>
      </c>
      <c r="F53" s="10"/>
      <c r="G53" s="10"/>
    </row>
    <row r="54" spans="1:7" x14ac:dyDescent="0.25">
      <c r="A54" s="6" t="s">
        <v>25</v>
      </c>
      <c r="B54" s="7">
        <f>B53-B52</f>
        <v>120000</v>
      </c>
      <c r="C54" s="7">
        <f>C53-C52</f>
        <v>2520000</v>
      </c>
      <c r="D54" s="10"/>
      <c r="E54" s="10"/>
      <c r="F54" s="10"/>
      <c r="G54" s="10"/>
    </row>
    <row r="55" spans="1:7" x14ac:dyDescent="0.25">
      <c r="A55" s="6" t="s">
        <v>10</v>
      </c>
      <c r="B55" s="7">
        <f>B54*0.35</f>
        <v>42000</v>
      </c>
      <c r="C55" s="7">
        <f>C54*0.35</f>
        <v>882000</v>
      </c>
      <c r="D55" s="10"/>
      <c r="E55" s="10"/>
      <c r="F55" s="10"/>
      <c r="G55" s="10"/>
    </row>
    <row r="56" spans="1:7" x14ac:dyDescent="0.25">
      <c r="A56" s="6" t="s">
        <v>26</v>
      </c>
      <c r="B56" s="7">
        <f>B53-B55</f>
        <v>358000</v>
      </c>
      <c r="C56" s="7">
        <f>C53-C55</f>
        <v>1638000</v>
      </c>
      <c r="D56" s="10"/>
      <c r="E56" s="10"/>
      <c r="F56" s="10"/>
      <c r="G56" s="10"/>
    </row>
    <row r="57" spans="1:7" x14ac:dyDescent="0.25">
      <c r="B57" s="12" t="s">
        <v>27</v>
      </c>
      <c r="C57" s="10"/>
      <c r="D57" s="10"/>
      <c r="E57" s="10"/>
      <c r="F57" s="10"/>
      <c r="G57" s="10"/>
    </row>
    <row r="58" spans="1:7" x14ac:dyDescent="0.25">
      <c r="B58" s="7">
        <v>-6300000</v>
      </c>
      <c r="C58" s="10"/>
      <c r="D58" s="10"/>
      <c r="E58" s="10"/>
      <c r="F58" s="10"/>
      <c r="G58" s="10"/>
    </row>
    <row r="59" spans="1:7" x14ac:dyDescent="0.25">
      <c r="B59" s="7">
        <f>B56</f>
        <v>358000</v>
      </c>
      <c r="C59" s="10"/>
      <c r="D59" s="10"/>
      <c r="E59" s="10"/>
      <c r="F59" s="10"/>
      <c r="G59" s="10"/>
    </row>
    <row r="60" spans="1:7" x14ac:dyDescent="0.25">
      <c r="B60" s="7">
        <f>B59+B58</f>
        <v>-5942000</v>
      </c>
      <c r="C60" s="10"/>
      <c r="D60" s="10"/>
      <c r="E60" s="10"/>
      <c r="F60" s="10"/>
      <c r="G60" s="10"/>
    </row>
    <row r="61" spans="1:7" x14ac:dyDescent="0.25">
      <c r="B61" s="10"/>
      <c r="C61" s="10"/>
      <c r="D61" s="10"/>
      <c r="E61" s="10"/>
      <c r="F61" s="10"/>
      <c r="G61" s="10"/>
    </row>
    <row r="62" spans="1:7" x14ac:dyDescent="0.25">
      <c r="B62" s="2"/>
      <c r="C62" s="2"/>
      <c r="D62" s="2"/>
      <c r="E62" s="2"/>
      <c r="F62" s="2"/>
      <c r="G62" s="2"/>
    </row>
  </sheetData>
  <mergeCells count="1">
    <mergeCell ref="A6:G6"/>
  </mergeCells>
  <pageMargins left="0.70866141732283472" right="0.70866141732283472" top="0.74803149606299213" bottom="0.74803149606299213" header="0.31496062992125984" footer="0.31496062992125984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2020-08-11T23:24:13Z</cp:lastPrinted>
  <dcterms:created xsi:type="dcterms:W3CDTF">2020-08-11T23:11:12Z</dcterms:created>
  <dcterms:modified xsi:type="dcterms:W3CDTF">2020-08-11T23:24:16Z</dcterms:modified>
</cp:coreProperties>
</file>